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価格（税抜き）" sheetId="1" r:id="rId1"/>
    <sheet name="価格（税込み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<sst xmlns="http://schemas.openxmlformats.org/spreadsheetml/2006/main" count="285" uniqueCount="142">
  <si>
    <t>価格表</t>
  </si>
  <si>
    <t>■表紙の紙代（円／１枚）</t>
  </si>
  <si>
    <t>A3</t>
  </si>
  <si>
    <t>B4</t>
  </si>
  <si>
    <t>無地の厚紙</t>
  </si>
  <si>
    <t>■コピー・出力代（円／１ページ）</t>
  </si>
  <si>
    <t>A4</t>
  </si>
  <si>
    <t>B5</t>
  </si>
  <si>
    <t>モノクロ</t>
  </si>
  <si>
    <t>カラー</t>
  </si>
  <si>
    <t>＊両面の場合は、２ページ分になります。</t>
  </si>
  <si>
    <t>■製本代（円／１冊）</t>
  </si>
  <si>
    <t>備考</t>
  </si>
  <si>
    <t>－</t>
  </si>
  <si>
    <t>巻き製本</t>
  </si>
  <si>
    <t>ビニール製本</t>
  </si>
  <si>
    <t>紐綴じタイプ</t>
  </si>
  <si>
    <t>単価</t>
  </si>
  <si>
    <t>数量</t>
  </si>
  <si>
    <t>金額</t>
  </si>
  <si>
    <t>表紙の紙代</t>
  </si>
  <si>
    <t>製本代</t>
  </si>
  <si>
    <t>計</t>
  </si>
  <si>
    <t>＊無地の厚紙</t>
  </si>
  <si>
    <t>雲竜紙</t>
  </si>
  <si>
    <t>＊カバー用</t>
  </si>
  <si>
    <t>■ 梱包・送料について</t>
  </si>
  <si>
    <t>● ご購入価格が、２０，０００円（消費税別）以上の場合は、梱包・送料無料です。</t>
  </si>
  <si>
    <t>● ２０，０００円（消費税別）未満の場合は、梱包２００円と送料６００円いただきます。</t>
  </si>
  <si>
    <t>中綴じ製本</t>
  </si>
  <si>
    <t>仕様／巻き製本、A4仕上げ、表紙ミューズコットンにカラー出力、本文はカラー４０ｐ・モノクロ４０ｐの場合。</t>
  </si>
  <si>
    <t>ミューズコットン</t>
  </si>
  <si>
    <t>＊表紙は、Ａ３サイズになります。</t>
  </si>
  <si>
    <t>＊表紙の紙：ミューズコットン</t>
  </si>
  <si>
    <t>ボロ</t>
  </si>
  <si>
    <t>雲竜紙（カバー用）</t>
  </si>
  <si>
    <t>仕様／ビニール製本、A4仕上げ、表紙は無地にカラー出力、カバーに雲竜紙、本文全頁両面でカラー３０ｐ・モノクロ３０ｐ。</t>
  </si>
  <si>
    <t>■ 例その１；一冊あたりの金額</t>
  </si>
  <si>
    <t>■ 例その２；一冊あたりの金額</t>
  </si>
  <si>
    <t>コピー・出力代（表紙）</t>
  </si>
  <si>
    <t>コピー・出力代（本文）</t>
  </si>
  <si>
    <t>色とサイズ</t>
  </si>
  <si>
    <t>カラー、Ａ３</t>
  </si>
  <si>
    <t>カラー、Ａ４</t>
  </si>
  <si>
    <t>モノクロ、Ａ４</t>
  </si>
  <si>
    <t>Ａ４</t>
  </si>
  <si>
    <t>Ａ３</t>
  </si>
  <si>
    <t>■上記価格には、消費税は含まれておりません。別途必要です。</t>
  </si>
  <si>
    <t>表紙の紙代</t>
  </si>
  <si>
    <r>
      <t>雲竜紙</t>
    </r>
    <r>
      <rPr>
        <sz val="6"/>
        <rFont val="ＭＳ Ｐゴシック"/>
        <family val="3"/>
      </rPr>
      <t>（ビニール製本のみ）</t>
    </r>
  </si>
  <si>
    <t>コピー・出力代（表紙）</t>
  </si>
  <si>
    <t>カラー</t>
  </si>
  <si>
    <t>モノクロ</t>
  </si>
  <si>
    <t>サイズ</t>
  </si>
  <si>
    <t>計</t>
  </si>
  <si>
    <t>表紙の紙</t>
  </si>
  <si>
    <t>雲竜紙（表紙カバー）</t>
  </si>
  <si>
    <t>■シュミレーションしてください。一冊あたりの金額が出ます。</t>
  </si>
  <si>
    <t>表紙の複写タイプ</t>
  </si>
  <si>
    <t>本文のカラー枚数</t>
  </si>
  <si>
    <t>数量</t>
  </si>
  <si>
    <t>仕様</t>
  </si>
  <si>
    <t>製本タイプ(仕上げサイズ）</t>
  </si>
  <si>
    <t>A4</t>
  </si>
  <si>
    <t>単価(円)</t>
  </si>
  <si>
    <t>金額(円)</t>
  </si>
  <si>
    <t>使用する</t>
  </si>
  <si>
    <t>使用しない</t>
  </si>
  <si>
    <t>使用できません</t>
  </si>
  <si>
    <t>A3</t>
  </si>
  <si>
    <t>A4</t>
  </si>
  <si>
    <t>巻製本(B5)</t>
  </si>
  <si>
    <t>B4</t>
  </si>
  <si>
    <t>B5</t>
  </si>
  <si>
    <t>A3</t>
  </si>
  <si>
    <t>A4</t>
  </si>
  <si>
    <t>中綴じ製本(B5)</t>
  </si>
  <si>
    <t>B4</t>
  </si>
  <si>
    <t>B5</t>
  </si>
  <si>
    <t>A3</t>
  </si>
  <si>
    <t>ビニール製本(B4)</t>
  </si>
  <si>
    <t>B4</t>
  </si>
  <si>
    <t>ビニール製本(A4)</t>
  </si>
  <si>
    <t>A4</t>
  </si>
  <si>
    <t>ビニール製本(B5)</t>
  </si>
  <si>
    <t>B5</t>
  </si>
  <si>
    <t>A3</t>
  </si>
  <si>
    <t>紐綴じタイプ(B4)</t>
  </si>
  <si>
    <t>B4</t>
  </si>
  <si>
    <t>紐綴じタイプ(A4)</t>
  </si>
  <si>
    <t>A4</t>
  </si>
  <si>
    <t>紐綴じタイプ(B5)</t>
  </si>
  <si>
    <t>B5</t>
  </si>
  <si>
    <t>表紙</t>
  </si>
  <si>
    <t>本文（仕上げ）</t>
  </si>
  <si>
    <t>巻製本(A4)</t>
  </si>
  <si>
    <t>中綴じ製本(A4)</t>
  </si>
  <si>
    <t>ビニール製本(A3)</t>
  </si>
  <si>
    <t>紐綴じタイプ(A3)</t>
  </si>
  <si>
    <t>本文のモノクロ枚数</t>
  </si>
  <si>
    <t>A4</t>
  </si>
  <si>
    <t>ミューズコットン</t>
  </si>
  <si>
    <t>ボロ</t>
  </si>
  <si>
    <t>雲竜紙（カバー用）</t>
  </si>
  <si>
    <t>使用する</t>
  </si>
  <si>
    <t>使用しない</t>
  </si>
  <si>
    <t>使用できません</t>
  </si>
  <si>
    <t>中綴じ製本</t>
  </si>
  <si>
    <t>■ 例その１；一冊あたりの金額</t>
  </si>
  <si>
    <t>仕様／巻き製本、A4仕上げ、表紙ミューズコットンにカラー出力、本文はカラー４０ｐ・モノクロ４０ｐの場合。</t>
  </si>
  <si>
    <t>色とサイズ</t>
  </si>
  <si>
    <t>Ａ３</t>
  </si>
  <si>
    <t>＊表紙の紙：ミューズコットン</t>
  </si>
  <si>
    <t>コピー・出力代（表紙）</t>
  </si>
  <si>
    <t>カラー、Ａ３</t>
  </si>
  <si>
    <t>＊表紙は、Ａ３サイズになります。</t>
  </si>
  <si>
    <t>コピー・出力代（本文）</t>
  </si>
  <si>
    <t>カラー、Ａ４</t>
  </si>
  <si>
    <t>モノクロ、Ａ４</t>
  </si>
  <si>
    <t>Ａ４</t>
  </si>
  <si>
    <t>■上記価格には、消費税は含まれておりません。別途必要です。</t>
  </si>
  <si>
    <t>■ 例その２；一冊あたりの金額</t>
  </si>
  <si>
    <t>仕様／ビニール製本、A4仕上げ、表紙は無地にカラー出力、カバーに雲竜紙、本文全頁両面でカラー３０ｐ・モノクロ３０ｐ。</t>
  </si>
  <si>
    <t>Ａ４</t>
  </si>
  <si>
    <t>計</t>
  </si>
  <si>
    <t>■シュミレーションしてください。一冊あたりの金額が出ます。</t>
  </si>
  <si>
    <t>製本タイプ(仕上げサイズ）</t>
  </si>
  <si>
    <t>表紙の紙</t>
  </si>
  <si>
    <t>雲竜紙（表紙カバー）</t>
  </si>
  <si>
    <t>表紙の複写タイプ</t>
  </si>
  <si>
    <t>本文のカラー枚数</t>
  </si>
  <si>
    <t>仕様</t>
  </si>
  <si>
    <t>サイズ</t>
  </si>
  <si>
    <t>数量</t>
  </si>
  <si>
    <t>単価(円)</t>
  </si>
  <si>
    <t>金額(円)</t>
  </si>
  <si>
    <t>表紙の紙代</t>
  </si>
  <si>
    <r>
      <t>雲竜紙</t>
    </r>
    <r>
      <rPr>
        <sz val="6"/>
        <rFont val="ＭＳ Ｐゴシック"/>
        <family val="3"/>
      </rPr>
      <t>（ビニール製本のみ）</t>
    </r>
  </si>
  <si>
    <t>コピー・出力代（表紙）</t>
  </si>
  <si>
    <t>カラー</t>
  </si>
  <si>
    <t>モノクロ</t>
  </si>
  <si>
    <t>消費税込み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</si>
</sst>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);[Red]\(0\)"/>
    <numFmt numFmtId="178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6" fontId="4" fillId="0" borderId="1" xfId="18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6" fontId="4" fillId="0" borderId="0" xfId="18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6" fontId="6" fillId="0" borderId="1" xfId="18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0" fillId="0" borderId="1" xfId="0" applyNumberForma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7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8"/>
  <sheetViews>
    <sheetView view="pageBreakPreview" zoomScale="85" zoomScaleSheetLayoutView="85" workbookViewId="0" topLeftCell="A1">
      <selection activeCell="J33" sqref="J33"/>
      <selection activeCell="A1" sqref="A1"/>
    </sheetView>
  </sheetViews>
  <sheetFormatPr defaultColWidth="9.00390625" defaultRowHeight="13.5"/>
  <cols>
    <col min="1" max="5" width="14.75390625" style="1" customWidth="1"/>
    <col min="6" max="6" width="14.75390625" style="2" customWidth="1"/>
    <col min="7" max="7" width="14.25390625" style="38" bestFit="1" customWidth="1"/>
    <col min="8" max="12" width="9.00390625" style="38" customWidth="1"/>
  </cols>
  <sheetData>
    <row r="1" ht="13.5">
      <c r="A1" s="13" t="s">
        <v>0</v>
      </c>
    </row>
    <row r="3" ht="13.5">
      <c r="A3" s="1" t="s">
        <v>1</v>
      </c>
    </row>
    <row r="4" spans="1:12" s="7" customFormat="1" ht="13.5">
      <c r="A4" s="4"/>
      <c r="B4" s="4" t="s">
        <v>2</v>
      </c>
      <c r="C4" s="4" t="s">
        <v>3</v>
      </c>
      <c r="D4" s="4" t="s">
        <v>63</v>
      </c>
      <c r="E4" s="4" t="s">
        <v>7</v>
      </c>
      <c r="F4" s="6"/>
      <c r="G4" s="37"/>
      <c r="H4" s="37"/>
      <c r="I4" s="37"/>
      <c r="J4" s="37"/>
      <c r="K4" s="37"/>
      <c r="L4" s="37"/>
    </row>
    <row r="5" spans="1:5" ht="13.5">
      <c r="A5" s="3" t="s">
        <v>4</v>
      </c>
      <c r="B5" s="3">
        <v>40</v>
      </c>
      <c r="C5" s="3">
        <v>30</v>
      </c>
      <c r="D5" s="3">
        <v>20</v>
      </c>
      <c r="E5" s="3">
        <v>20</v>
      </c>
    </row>
    <row r="6" spans="1:5" ht="13.5">
      <c r="A6" s="3" t="s">
        <v>31</v>
      </c>
      <c r="B6" s="3">
        <v>200</v>
      </c>
      <c r="C6" s="3">
        <v>180</v>
      </c>
      <c r="D6" s="3">
        <v>120</v>
      </c>
      <c r="E6" s="3">
        <v>120</v>
      </c>
    </row>
    <row r="7" spans="1:5" ht="13.5">
      <c r="A7" s="3" t="s">
        <v>34</v>
      </c>
      <c r="B7" s="3">
        <v>200</v>
      </c>
      <c r="C7" s="3">
        <v>180</v>
      </c>
      <c r="D7" s="3">
        <v>120</v>
      </c>
      <c r="E7" s="3">
        <v>120</v>
      </c>
    </row>
    <row r="8" spans="1:6" ht="13.5">
      <c r="A8" s="10" t="s">
        <v>35</v>
      </c>
      <c r="B8" s="3">
        <v>200</v>
      </c>
      <c r="C8" s="3">
        <v>180</v>
      </c>
      <c r="D8" s="3">
        <v>120</v>
      </c>
      <c r="E8" s="3">
        <v>120</v>
      </c>
      <c r="F8" s="23" t="s">
        <v>66</v>
      </c>
    </row>
    <row r="9" spans="1:6" ht="13.5">
      <c r="A9" s="23"/>
      <c r="F9" s="23" t="s">
        <v>67</v>
      </c>
    </row>
    <row r="10" spans="1:12" ht="13.5">
      <c r="A10" s="1" t="s">
        <v>5</v>
      </c>
      <c r="F10" s="23" t="s">
        <v>68</v>
      </c>
      <c r="G10" s="31"/>
      <c r="H10" s="31"/>
      <c r="I10" s="31"/>
      <c r="J10" s="31"/>
      <c r="K10" s="31"/>
      <c r="L10" s="31"/>
    </row>
    <row r="11" spans="1:12" s="7" customFormat="1" ht="13.5">
      <c r="A11" s="4"/>
      <c r="B11" s="4" t="s">
        <v>2</v>
      </c>
      <c r="C11" s="4" t="s">
        <v>3</v>
      </c>
      <c r="D11" s="4" t="s">
        <v>6</v>
      </c>
      <c r="E11" s="4" t="s">
        <v>7</v>
      </c>
      <c r="F11" s="6"/>
      <c r="G11" s="30" t="s">
        <v>2</v>
      </c>
      <c r="H11" s="39"/>
      <c r="I11" s="39"/>
      <c r="J11" s="39"/>
      <c r="K11" s="39"/>
      <c r="L11" s="39"/>
    </row>
    <row r="12" spans="1:12" ht="13.5">
      <c r="A12" s="3" t="s">
        <v>8</v>
      </c>
      <c r="B12" s="20">
        <v>15</v>
      </c>
      <c r="C12" s="20">
        <v>15</v>
      </c>
      <c r="D12" s="20">
        <v>15</v>
      </c>
      <c r="E12" s="20">
        <v>15</v>
      </c>
      <c r="G12" s="30" t="s">
        <v>3</v>
      </c>
      <c r="H12" s="31"/>
      <c r="I12" s="31"/>
      <c r="J12" s="31"/>
      <c r="K12" s="31"/>
      <c r="L12" s="31"/>
    </row>
    <row r="13" spans="1:12" ht="13.5">
      <c r="A13" s="3" t="s">
        <v>9</v>
      </c>
      <c r="B13" s="3">
        <v>180</v>
      </c>
      <c r="C13" s="3">
        <v>150</v>
      </c>
      <c r="D13" s="3">
        <v>100</v>
      </c>
      <c r="E13" s="3">
        <v>100</v>
      </c>
      <c r="G13" s="30" t="s">
        <v>6</v>
      </c>
      <c r="H13" s="31"/>
      <c r="I13" s="31"/>
      <c r="J13" s="31"/>
      <c r="K13" s="31"/>
      <c r="L13" s="31"/>
    </row>
    <row r="14" spans="1:12" ht="13.5">
      <c r="A14" s="1" t="s">
        <v>10</v>
      </c>
      <c r="G14" s="30" t="s">
        <v>7</v>
      </c>
      <c r="H14" s="31"/>
      <c r="I14" s="31"/>
      <c r="J14" s="31"/>
      <c r="K14" s="31"/>
      <c r="L14" s="31"/>
    </row>
    <row r="15" spans="7:12" ht="13.5">
      <c r="G15" s="31"/>
      <c r="H15" s="31"/>
      <c r="I15" s="31"/>
      <c r="J15" s="32" t="s">
        <v>93</v>
      </c>
      <c r="K15" s="32" t="s">
        <v>94</v>
      </c>
      <c r="L15" s="31"/>
    </row>
    <row r="16" spans="1:12" ht="13.5">
      <c r="A16" s="1" t="s">
        <v>11</v>
      </c>
      <c r="G16" s="31"/>
      <c r="H16" s="33" t="s">
        <v>95</v>
      </c>
      <c r="I16" s="31">
        <v>1</v>
      </c>
      <c r="J16" s="34" t="s">
        <v>69</v>
      </c>
      <c r="K16" s="34" t="s">
        <v>70</v>
      </c>
      <c r="L16" s="35">
        <v>650</v>
      </c>
    </row>
    <row r="17" spans="1:12" s="7" customFormat="1" ht="13.5">
      <c r="A17" s="4"/>
      <c r="B17" s="4" t="s">
        <v>2</v>
      </c>
      <c r="C17" s="4" t="s">
        <v>3</v>
      </c>
      <c r="D17" s="4" t="s">
        <v>6</v>
      </c>
      <c r="E17" s="4" t="s">
        <v>7</v>
      </c>
      <c r="F17"/>
      <c r="G17" s="39"/>
      <c r="H17" s="33" t="s">
        <v>71</v>
      </c>
      <c r="I17" s="31">
        <v>2</v>
      </c>
      <c r="J17" s="34" t="s">
        <v>72</v>
      </c>
      <c r="K17" s="34" t="s">
        <v>73</v>
      </c>
      <c r="L17" s="35">
        <v>600</v>
      </c>
    </row>
    <row r="18" spans="1:12" ht="13.5">
      <c r="A18" s="3" t="s">
        <v>14</v>
      </c>
      <c r="B18" s="4" t="s">
        <v>13</v>
      </c>
      <c r="C18" s="4" t="s">
        <v>13</v>
      </c>
      <c r="D18" s="3">
        <v>650</v>
      </c>
      <c r="E18" s="3">
        <v>600</v>
      </c>
      <c r="F18"/>
      <c r="G18" s="31"/>
      <c r="H18" s="33" t="s">
        <v>96</v>
      </c>
      <c r="I18" s="31">
        <v>3</v>
      </c>
      <c r="J18" s="34" t="s">
        <v>74</v>
      </c>
      <c r="K18" s="34" t="s">
        <v>75</v>
      </c>
      <c r="L18" s="35">
        <v>500</v>
      </c>
    </row>
    <row r="19" spans="1:12" ht="13.5">
      <c r="A19" s="3" t="s">
        <v>29</v>
      </c>
      <c r="B19" s="4" t="s">
        <v>13</v>
      </c>
      <c r="C19" s="4" t="s">
        <v>13</v>
      </c>
      <c r="D19" s="3">
        <v>500</v>
      </c>
      <c r="E19" s="3">
        <v>500</v>
      </c>
      <c r="F19"/>
      <c r="G19" s="31"/>
      <c r="H19" s="33" t="s">
        <v>76</v>
      </c>
      <c r="I19" s="31">
        <v>4</v>
      </c>
      <c r="J19" s="34" t="s">
        <v>77</v>
      </c>
      <c r="K19" s="34" t="s">
        <v>78</v>
      </c>
      <c r="L19" s="35">
        <v>500</v>
      </c>
    </row>
    <row r="20" spans="1:12" ht="13.5">
      <c r="A20" s="3" t="s">
        <v>15</v>
      </c>
      <c r="B20" s="3">
        <v>400</v>
      </c>
      <c r="C20" s="3">
        <v>300</v>
      </c>
      <c r="D20" s="3">
        <v>250</v>
      </c>
      <c r="E20" s="3">
        <v>200</v>
      </c>
      <c r="F20"/>
      <c r="G20" s="31"/>
      <c r="H20" s="33" t="s">
        <v>97</v>
      </c>
      <c r="I20" s="31">
        <v>5</v>
      </c>
      <c r="J20" s="34" t="s">
        <v>79</v>
      </c>
      <c r="K20" s="34" t="s">
        <v>79</v>
      </c>
      <c r="L20" s="35">
        <v>400</v>
      </c>
    </row>
    <row r="21" spans="1:12" ht="13.5">
      <c r="A21" s="3" t="s">
        <v>16</v>
      </c>
      <c r="B21" s="3">
        <v>200</v>
      </c>
      <c r="C21" s="3">
        <v>150</v>
      </c>
      <c r="D21" s="3">
        <v>120</v>
      </c>
      <c r="E21" s="3">
        <v>100</v>
      </c>
      <c r="F21"/>
      <c r="G21" s="31"/>
      <c r="H21" s="33" t="s">
        <v>80</v>
      </c>
      <c r="I21" s="31">
        <v>6</v>
      </c>
      <c r="J21" s="34" t="s">
        <v>81</v>
      </c>
      <c r="K21" s="34" t="s">
        <v>81</v>
      </c>
      <c r="L21" s="35">
        <v>300</v>
      </c>
    </row>
    <row r="22" spans="7:12" ht="13.5">
      <c r="G22" s="31"/>
      <c r="H22" s="33" t="s">
        <v>82</v>
      </c>
      <c r="I22" s="31">
        <v>7</v>
      </c>
      <c r="J22" s="34" t="s">
        <v>83</v>
      </c>
      <c r="K22" s="34" t="s">
        <v>83</v>
      </c>
      <c r="L22" s="35">
        <v>250</v>
      </c>
    </row>
    <row r="23" spans="7:12" ht="13.5">
      <c r="G23" s="31"/>
      <c r="H23" s="33" t="s">
        <v>84</v>
      </c>
      <c r="I23" s="31">
        <v>8</v>
      </c>
      <c r="J23" s="34" t="s">
        <v>85</v>
      </c>
      <c r="K23" s="34" t="s">
        <v>85</v>
      </c>
      <c r="L23" s="35">
        <v>200</v>
      </c>
    </row>
    <row r="24" spans="1:12" ht="13.5">
      <c r="A24" s="13" t="s">
        <v>37</v>
      </c>
      <c r="G24" s="31"/>
      <c r="H24" s="33" t="s">
        <v>98</v>
      </c>
      <c r="I24" s="31">
        <v>9</v>
      </c>
      <c r="J24" s="34" t="s">
        <v>86</v>
      </c>
      <c r="K24" s="34" t="s">
        <v>86</v>
      </c>
      <c r="L24" s="35">
        <v>200</v>
      </c>
    </row>
    <row r="25" spans="1:12" ht="13.5">
      <c r="A25" s="1" t="s">
        <v>30</v>
      </c>
      <c r="G25" s="31"/>
      <c r="H25" s="33" t="s">
        <v>87</v>
      </c>
      <c r="I25" s="31">
        <v>10</v>
      </c>
      <c r="J25" s="34" t="s">
        <v>88</v>
      </c>
      <c r="K25" s="34" t="s">
        <v>88</v>
      </c>
      <c r="L25" s="35">
        <v>150</v>
      </c>
    </row>
    <row r="26" spans="1:12" s="7" customFormat="1" ht="13.5">
      <c r="A26" s="4"/>
      <c r="B26" s="4" t="s">
        <v>41</v>
      </c>
      <c r="C26" s="4" t="s">
        <v>18</v>
      </c>
      <c r="D26" s="4" t="s">
        <v>17</v>
      </c>
      <c r="E26" s="4" t="s">
        <v>19</v>
      </c>
      <c r="F26" s="4" t="s">
        <v>12</v>
      </c>
      <c r="G26" s="39"/>
      <c r="H26" s="33" t="s">
        <v>89</v>
      </c>
      <c r="I26" s="31">
        <v>11</v>
      </c>
      <c r="J26" s="34" t="s">
        <v>90</v>
      </c>
      <c r="K26" s="34" t="s">
        <v>90</v>
      </c>
      <c r="L26" s="35">
        <v>120</v>
      </c>
    </row>
    <row r="27" spans="1:12" ht="21">
      <c r="A27" s="15" t="s">
        <v>20</v>
      </c>
      <c r="B27" s="3" t="s">
        <v>46</v>
      </c>
      <c r="C27" s="3">
        <v>1</v>
      </c>
      <c r="D27" s="3">
        <f>$B$8</f>
        <v>200</v>
      </c>
      <c r="E27" s="12">
        <f>C27*D27</f>
        <v>200</v>
      </c>
      <c r="F27" s="8" t="s">
        <v>33</v>
      </c>
      <c r="G27" s="31"/>
      <c r="H27" s="33" t="s">
        <v>91</v>
      </c>
      <c r="I27" s="31">
        <v>12</v>
      </c>
      <c r="J27" s="34" t="s">
        <v>92</v>
      </c>
      <c r="K27" s="34" t="s">
        <v>92</v>
      </c>
      <c r="L27" s="35">
        <v>100</v>
      </c>
    </row>
    <row r="28" spans="1:6" ht="21">
      <c r="A28" s="15" t="s">
        <v>39</v>
      </c>
      <c r="B28" s="14" t="s">
        <v>42</v>
      </c>
      <c r="C28" s="3">
        <v>1</v>
      </c>
      <c r="D28" s="3">
        <f>$B$13</f>
        <v>180</v>
      </c>
      <c r="E28" s="12">
        <f>C28*D28</f>
        <v>180</v>
      </c>
      <c r="F28" s="8" t="s">
        <v>32</v>
      </c>
    </row>
    <row r="29" spans="1:6" ht="13.5">
      <c r="A29" s="15" t="s">
        <v>40</v>
      </c>
      <c r="B29" s="14" t="s">
        <v>43</v>
      </c>
      <c r="C29" s="3">
        <v>40</v>
      </c>
      <c r="D29" s="3">
        <f>$D$13</f>
        <v>100</v>
      </c>
      <c r="E29" s="12">
        <f>C29*D29</f>
        <v>4000</v>
      </c>
      <c r="F29" s="8"/>
    </row>
    <row r="30" spans="1:6" ht="13.5">
      <c r="A30" s="16"/>
      <c r="B30" s="14" t="s">
        <v>44</v>
      </c>
      <c r="C30" s="3">
        <v>40</v>
      </c>
      <c r="D30" s="3">
        <f>$B$12</f>
        <v>15</v>
      </c>
      <c r="E30" s="12">
        <f>C30*D30</f>
        <v>600</v>
      </c>
      <c r="F30" s="8"/>
    </row>
    <row r="31" spans="1:6" ht="13.5">
      <c r="A31" s="16" t="s">
        <v>21</v>
      </c>
      <c r="B31" s="3" t="s">
        <v>45</v>
      </c>
      <c r="C31" s="3">
        <v>1</v>
      </c>
      <c r="D31" s="9">
        <f>$D$18</f>
        <v>650</v>
      </c>
      <c r="E31" s="12">
        <f>C31*D31</f>
        <v>650</v>
      </c>
      <c r="F31" s="8"/>
    </row>
    <row r="32" spans="1:6" ht="13.5">
      <c r="A32" s="3" t="s">
        <v>22</v>
      </c>
      <c r="B32" s="3"/>
      <c r="C32" s="3"/>
      <c r="D32" s="3"/>
      <c r="E32" s="11">
        <f>SUM(E27:E31)</f>
        <v>5630</v>
      </c>
      <c r="F32" s="8"/>
    </row>
    <row r="33" spans="1:6" ht="13.5">
      <c r="A33" s="1" t="s">
        <v>47</v>
      </c>
      <c r="B33" s="17"/>
      <c r="C33" s="17"/>
      <c r="D33" s="17"/>
      <c r="E33" s="18"/>
      <c r="F33" s="19"/>
    </row>
    <row r="35" ht="13.5">
      <c r="A35" s="13" t="s">
        <v>38</v>
      </c>
    </row>
    <row r="36" ht="13.5">
      <c r="A36" s="1" t="s">
        <v>36</v>
      </c>
    </row>
    <row r="37" spans="1:12" s="7" customFormat="1" ht="13.5">
      <c r="A37" s="4"/>
      <c r="B37" s="4" t="s">
        <v>41</v>
      </c>
      <c r="C37" s="4" t="s">
        <v>18</v>
      </c>
      <c r="D37" s="4" t="s">
        <v>17</v>
      </c>
      <c r="E37" s="4" t="s">
        <v>19</v>
      </c>
      <c r="F37" s="4" t="s">
        <v>12</v>
      </c>
      <c r="G37" s="37"/>
      <c r="H37" s="37"/>
      <c r="I37" s="37"/>
      <c r="J37" s="37"/>
      <c r="K37" s="37"/>
      <c r="L37" s="37"/>
    </row>
    <row r="38" spans="1:6" ht="13.5">
      <c r="A38" s="3" t="s">
        <v>20</v>
      </c>
      <c r="B38" s="3" t="s">
        <v>45</v>
      </c>
      <c r="C38" s="3">
        <v>1</v>
      </c>
      <c r="D38" s="3">
        <f>$D$5</f>
        <v>20</v>
      </c>
      <c r="E38" s="12">
        <f aca="true" t="shared" si="0" ref="E38:E43">C38*D38</f>
        <v>20</v>
      </c>
      <c r="F38" s="8" t="s">
        <v>23</v>
      </c>
    </row>
    <row r="39" spans="1:6" ht="13.5">
      <c r="A39" s="3" t="s">
        <v>24</v>
      </c>
      <c r="B39" s="3" t="s">
        <v>45</v>
      </c>
      <c r="C39" s="3">
        <v>1</v>
      </c>
      <c r="D39" s="3">
        <f>$D$8</f>
        <v>120</v>
      </c>
      <c r="E39" s="12">
        <f t="shared" si="0"/>
        <v>120</v>
      </c>
      <c r="F39" s="8" t="s">
        <v>25</v>
      </c>
    </row>
    <row r="40" spans="1:6" ht="13.5">
      <c r="A40" s="15" t="s">
        <v>39</v>
      </c>
      <c r="B40" s="14" t="s">
        <v>43</v>
      </c>
      <c r="C40" s="3">
        <v>1</v>
      </c>
      <c r="D40" s="3">
        <f>$D$13</f>
        <v>100</v>
      </c>
      <c r="E40" s="12">
        <f t="shared" si="0"/>
        <v>100</v>
      </c>
      <c r="F40" s="8"/>
    </row>
    <row r="41" spans="1:6" ht="13.5">
      <c r="A41" s="15" t="s">
        <v>40</v>
      </c>
      <c r="B41" s="14" t="s">
        <v>43</v>
      </c>
      <c r="C41" s="3">
        <v>30</v>
      </c>
      <c r="D41" s="3">
        <f>$D$13</f>
        <v>100</v>
      </c>
      <c r="E41" s="12">
        <f t="shared" si="0"/>
        <v>3000</v>
      </c>
      <c r="F41" s="8"/>
    </row>
    <row r="42" spans="1:6" ht="13.5">
      <c r="A42" s="16"/>
      <c r="B42" s="14" t="s">
        <v>44</v>
      </c>
      <c r="C42" s="3">
        <v>30</v>
      </c>
      <c r="D42" s="3">
        <f>$B$12</f>
        <v>15</v>
      </c>
      <c r="E42" s="12">
        <f t="shared" si="0"/>
        <v>450</v>
      </c>
      <c r="F42" s="8"/>
    </row>
    <row r="43" spans="1:6" ht="13.5">
      <c r="A43" s="3" t="s">
        <v>21</v>
      </c>
      <c r="B43" s="3" t="s">
        <v>45</v>
      </c>
      <c r="C43" s="3">
        <v>1</v>
      </c>
      <c r="D43" s="3">
        <f>$D$20</f>
        <v>250</v>
      </c>
      <c r="E43" s="12">
        <f t="shared" si="0"/>
        <v>250</v>
      </c>
      <c r="F43" s="8"/>
    </row>
    <row r="44" spans="1:6" ht="13.5">
      <c r="A44" s="3" t="s">
        <v>54</v>
      </c>
      <c r="B44" s="3"/>
      <c r="C44" s="3"/>
      <c r="D44" s="3"/>
      <c r="E44" s="11">
        <f>SUM(E38:E43)</f>
        <v>3940</v>
      </c>
      <c r="F44" s="8"/>
    </row>
    <row r="45" ht="13.5">
      <c r="A45" s="1" t="s">
        <v>47</v>
      </c>
    </row>
    <row r="48" ht="13.5">
      <c r="A48" s="13" t="s">
        <v>57</v>
      </c>
    </row>
    <row r="49" spans="1:12" s="7" customFormat="1" ht="13.5">
      <c r="A49" s="41" t="s">
        <v>62</v>
      </c>
      <c r="B49" s="41"/>
      <c r="C49" s="5" t="s">
        <v>55</v>
      </c>
      <c r="D49" s="5" t="s">
        <v>56</v>
      </c>
      <c r="E49" s="5" t="s">
        <v>58</v>
      </c>
      <c r="F49" s="5" t="s">
        <v>59</v>
      </c>
      <c r="G49" s="5" t="s">
        <v>99</v>
      </c>
      <c r="H49" s="37"/>
      <c r="I49" s="37"/>
      <c r="J49" s="37"/>
      <c r="K49" s="37"/>
      <c r="L49" s="37"/>
    </row>
    <row r="50" spans="6:7" ht="18.75" customHeight="1">
      <c r="F50" s="22">
        <v>23</v>
      </c>
      <c r="G50" s="42">
        <v>16</v>
      </c>
    </row>
    <row r="51" spans="3:7" ht="13.5">
      <c r="C51" s="23">
        <v>1</v>
      </c>
      <c r="D51" s="23">
        <v>1</v>
      </c>
      <c r="E51" s="23">
        <v>1</v>
      </c>
      <c r="F51" s="40"/>
      <c r="G51" s="40"/>
    </row>
    <row r="52" spans="3:7" ht="13.5">
      <c r="C52" s="23">
        <v>6</v>
      </c>
      <c r="D52" s="23"/>
      <c r="E52" s="23"/>
      <c r="F52" s="21"/>
      <c r="G52" s="21"/>
    </row>
    <row r="53" spans="6:7" ht="13.5">
      <c r="F53" s="21"/>
      <c r="G53" s="21"/>
    </row>
    <row r="54" spans="1:12" s="7" customFormat="1" ht="21.75" customHeight="1">
      <c r="A54" s="3" t="str">
        <f>CHOOSE($C$52,$H$16,$H$17,$H$18,$H$19,$H$20,$H$21,$H$22,$H$23,$H$24,$H$25,$H$26,$H$27)</f>
        <v>ビニール製本(B4)</v>
      </c>
      <c r="B54" s="4" t="s">
        <v>61</v>
      </c>
      <c r="C54" s="4" t="s">
        <v>53</v>
      </c>
      <c r="D54" s="4" t="s">
        <v>60</v>
      </c>
      <c r="E54" s="4" t="s">
        <v>64</v>
      </c>
      <c r="F54" s="4" t="s">
        <v>65</v>
      </c>
      <c r="G54" s="37"/>
      <c r="H54" s="37"/>
      <c r="I54" s="37"/>
      <c r="J54" s="37"/>
      <c r="K54" s="37"/>
      <c r="L54" s="37"/>
    </row>
    <row r="55" spans="1:6" ht="21.75" customHeight="1">
      <c r="A55" s="3" t="s">
        <v>48</v>
      </c>
      <c r="B55" s="3" t="str">
        <f>CHOOSE($C$51,$A$5,$A$6,$A$7)</f>
        <v>無地の厚紙</v>
      </c>
      <c r="C55" s="4" t="str">
        <f>CHOOSE($C$52,$J$16,$J$17,$J$18,$J$19,$J$20,$J$21,$J$22,$J$23,$J$24,$J$25,$J$26,$K$27)</f>
        <v>B4</v>
      </c>
      <c r="D55" s="25">
        <v>1</v>
      </c>
      <c r="E55" s="25">
        <f>IF($C$51=1,VLOOKUP($B$55,$A$5:$E$5,MATCH($C$55,$G$10:$G$14,0)),CHOOSE(MATCH($C$55,$G$11:$G$14,0),$B$6,$C$6,$D$6,$E$6))</f>
        <v>30</v>
      </c>
      <c r="F55" s="36">
        <f aca="true" t="shared" si="1" ref="F55:F60">D55*E55</f>
        <v>30</v>
      </c>
    </row>
    <row r="56" spans="1:6" ht="21.75" customHeight="1">
      <c r="A56" s="3" t="s">
        <v>49</v>
      </c>
      <c r="B56" s="3" t="str">
        <f>IF(ISERROR(FIND("ビニール製本",$B$60)),$F$10,CHOOSE($D$51,$F$8,$F$9))</f>
        <v>使用する</v>
      </c>
      <c r="C56" s="4" t="str">
        <f>CHOOSE($C$52,$K$16,$K$17,$K$18,$K$19,$K$20,$K$21,$K$22,$K$23,$K$24,$K$25,$K$26,$K$27)</f>
        <v>B4</v>
      </c>
      <c r="D56" s="25">
        <v>1</v>
      </c>
      <c r="E56" s="26">
        <f>IF(ISERROR(FIND("使用する",$B$56)),0,CHOOSE(MATCH($C$56,$G$11:$G$14,0),$B$8,$C$8,$D$8,$E$8))</f>
        <v>180</v>
      </c>
      <c r="F56" s="36">
        <f t="shared" si="1"/>
        <v>180</v>
      </c>
    </row>
    <row r="57" spans="1:6" ht="21.75" customHeight="1">
      <c r="A57" s="15" t="s">
        <v>50</v>
      </c>
      <c r="B57" s="3" t="str">
        <f>CHOOSE(E51,$A$12,$A$13)</f>
        <v>モノクロ</v>
      </c>
      <c r="C57" s="4" t="str">
        <f>CHOOSE($C$52,$J$16,$J$17,$J$18,$J$19,$J$20,$J$21,$J$22,$J$23,$J$24,$J$25,$J$26,$J$27)</f>
        <v>B4</v>
      </c>
      <c r="D57" s="25">
        <v>1</v>
      </c>
      <c r="E57" s="25">
        <f>IF(E51=1,15,CHOOSE(MATCH($C$57,$G$11:$G$14,0),$B$13,$C$13,$D$13,$E$13))</f>
        <v>15</v>
      </c>
      <c r="F57" s="36">
        <f t="shared" si="1"/>
        <v>15</v>
      </c>
    </row>
    <row r="58" spans="1:6" ht="21.75" customHeight="1">
      <c r="A58" s="15" t="s">
        <v>40</v>
      </c>
      <c r="B58" s="24" t="s">
        <v>51</v>
      </c>
      <c r="C58" s="4" t="str">
        <f>CHOOSE($C$52,$K$16,$K$17,$K$18,$K$19,$K$20,$K$21,$K$22,$K$23,$K$24,$K$25,$K$26,$K$27)</f>
        <v>B4</v>
      </c>
      <c r="D58" s="25">
        <f>$F$50</f>
        <v>23</v>
      </c>
      <c r="E58" s="25">
        <f>CHOOSE(MATCH($C$58,$G$11:$G$14,0),$B$13,$C$13,$D$13,$E$13)</f>
        <v>150</v>
      </c>
      <c r="F58" s="36">
        <f t="shared" si="1"/>
        <v>3450</v>
      </c>
    </row>
    <row r="59" spans="1:6" ht="21.75" customHeight="1">
      <c r="A59" s="16"/>
      <c r="B59" s="24" t="s">
        <v>52</v>
      </c>
      <c r="C59" s="4" t="str">
        <f>CHOOSE($C$52,$K$16,$K$17,$K$18,$K$19,$K$20,$K$21,$K$22,$K$23,$K$24,$K$25,$K$26,$K$27)</f>
        <v>B4</v>
      </c>
      <c r="D59" s="25">
        <f>$G$50</f>
        <v>16</v>
      </c>
      <c r="E59" s="25">
        <v>15</v>
      </c>
      <c r="F59" s="36">
        <f t="shared" si="1"/>
        <v>240</v>
      </c>
    </row>
    <row r="60" spans="1:6" ht="21.75" customHeight="1">
      <c r="A60" s="16" t="s">
        <v>21</v>
      </c>
      <c r="B60" s="3" t="str">
        <f>CHOOSE($C$52,$H$16,$H$17,$H$18,$H$19,$H$20,$H$21,$H$22,$H$23,$H$24,$H$25,$H$26,$H$27)</f>
        <v>ビニール製本(B4)</v>
      </c>
      <c r="C60" s="4" t="str">
        <f>CHOOSE($C$52,$K$16,$K$17,$K$18,$K$19,$K$20,$K$21,$K$22,$K$23,$K$24,$K$25,$K$26,$K$27)</f>
        <v>B4</v>
      </c>
      <c r="D60" s="25">
        <v>1</v>
      </c>
      <c r="E60" s="25">
        <f>CHOOSE(C52,L16,L17,L18,L19,L20,L21,L22,L23,L24,L25,L26,L27)</f>
        <v>300</v>
      </c>
      <c r="F60" s="36">
        <f t="shared" si="1"/>
        <v>300</v>
      </c>
    </row>
    <row r="61" spans="1:6" ht="21.75" customHeight="1">
      <c r="A61" s="27" t="s">
        <v>22</v>
      </c>
      <c r="B61" s="28"/>
      <c r="C61" s="28"/>
      <c r="D61" s="28"/>
      <c r="E61" s="28"/>
      <c r="F61" s="29">
        <f>SUM(F55:F60)</f>
        <v>4215</v>
      </c>
    </row>
    <row r="62" ht="13.5">
      <c r="A62" s="1" t="s">
        <v>47</v>
      </c>
    </row>
    <row r="66" ht="13.5">
      <c r="A66" s="1" t="s">
        <v>26</v>
      </c>
    </row>
    <row r="67" ht="13.5">
      <c r="A67" s="1" t="s">
        <v>27</v>
      </c>
    </row>
    <row r="68" ht="13.5">
      <c r="A68" s="1" t="s">
        <v>28</v>
      </c>
    </row>
  </sheetData>
  <mergeCells count="2">
    <mergeCell ref="F51:G51"/>
    <mergeCell ref="A49:B49"/>
  </mergeCells>
  <printOptions/>
  <pageMargins left="1.39" right="0.75" top="1" bottom="1" header="0.512" footer="0.512"/>
  <pageSetup horizontalDpi="600" verticalDpi="600" orientation="portrait" paperSize="8" scale="115" r:id="rId2"/>
  <ignoredErrors>
    <ignoredError sqref="C57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68"/>
  <sheetViews>
    <sheetView tabSelected="1" view="pageBreakPreview" zoomScale="85" zoomScaleSheetLayoutView="85" workbookViewId="0" topLeftCell="A1">
      <selection activeCell="D29" sqref="D29"/>
      <selection activeCell="C21" sqref="C21"/>
    </sheetView>
  </sheetViews>
  <sheetFormatPr defaultColWidth="9.00390625" defaultRowHeight="13.5"/>
  <cols>
    <col min="1" max="5" width="14.75390625" style="1" customWidth="1"/>
    <col min="6" max="6" width="14.75390625" style="2" customWidth="1"/>
    <col min="7" max="7" width="14.25390625" style="38" bestFit="1" customWidth="1"/>
    <col min="8" max="12" width="9.00390625" style="38" customWidth="1"/>
  </cols>
  <sheetData>
    <row r="1" ht="13.5">
      <c r="A1" s="43" t="s">
        <v>0</v>
      </c>
    </row>
    <row r="3" ht="13.5">
      <c r="A3" s="1" t="s">
        <v>1</v>
      </c>
    </row>
    <row r="4" spans="1:12" s="7" customFormat="1" ht="13.5">
      <c r="A4" s="4"/>
      <c r="B4" s="4" t="s">
        <v>2</v>
      </c>
      <c r="C4" s="4" t="s">
        <v>3</v>
      </c>
      <c r="D4" s="4" t="s">
        <v>100</v>
      </c>
      <c r="E4" s="4" t="s">
        <v>7</v>
      </c>
      <c r="F4" s="6"/>
      <c r="G4" s="39" t="s">
        <v>141</v>
      </c>
      <c r="H4" s="39">
        <v>1.05</v>
      </c>
      <c r="I4" s="39"/>
      <c r="J4" s="39"/>
      <c r="K4" s="39"/>
      <c r="L4" s="39"/>
    </row>
    <row r="5" spans="1:12" ht="13.5">
      <c r="A5" s="3" t="s">
        <v>4</v>
      </c>
      <c r="B5" s="44">
        <f>'価格（税抜き）'!B5*$H$4</f>
        <v>42</v>
      </c>
      <c r="C5" s="44">
        <v>31</v>
      </c>
      <c r="D5" s="44">
        <f>'価格（税抜き）'!D5*$H$4</f>
        <v>21</v>
      </c>
      <c r="E5" s="44">
        <f>'価格（税抜き）'!E5*$H$4</f>
        <v>21</v>
      </c>
      <c r="G5" s="31"/>
      <c r="H5" s="31"/>
      <c r="I5" s="31"/>
      <c r="J5" s="31"/>
      <c r="K5" s="31"/>
      <c r="L5" s="31"/>
    </row>
    <row r="6" spans="1:12" ht="13.5">
      <c r="A6" s="3" t="s">
        <v>101</v>
      </c>
      <c r="B6" s="3">
        <f>'価格（税抜き）'!B6*$H$4</f>
        <v>210</v>
      </c>
      <c r="C6" s="3">
        <f>'価格（税抜き）'!C6*$H$4</f>
        <v>189</v>
      </c>
      <c r="D6" s="3">
        <f>'価格（税抜き）'!D6*$H$4</f>
        <v>126</v>
      </c>
      <c r="E6" s="3">
        <f>'価格（税抜き）'!E6*$H$4</f>
        <v>126</v>
      </c>
      <c r="G6" s="31"/>
      <c r="H6" s="31"/>
      <c r="I6" s="31"/>
      <c r="J6" s="31"/>
      <c r="K6" s="31"/>
      <c r="L6" s="31"/>
    </row>
    <row r="7" spans="1:12" ht="13.5">
      <c r="A7" s="3" t="s">
        <v>102</v>
      </c>
      <c r="B7" s="3">
        <f>'価格（税抜き）'!B7*$H$4</f>
        <v>210</v>
      </c>
      <c r="C7" s="3">
        <f>'価格（税抜き）'!C7*$H$4</f>
        <v>189</v>
      </c>
      <c r="D7" s="3">
        <f>'価格（税抜き）'!D7*$H$4</f>
        <v>126</v>
      </c>
      <c r="E7" s="3">
        <f>'価格（税抜き）'!E7*$H$4</f>
        <v>126</v>
      </c>
      <c r="G7" s="31"/>
      <c r="H7" s="31"/>
      <c r="I7" s="31"/>
      <c r="J7" s="31"/>
      <c r="K7" s="31"/>
      <c r="L7" s="31"/>
    </row>
    <row r="8" spans="1:12" ht="13.5">
      <c r="A8" s="10" t="s">
        <v>103</v>
      </c>
      <c r="B8" s="3">
        <f>'価格（税抜き）'!B8*$H$4</f>
        <v>210</v>
      </c>
      <c r="C8" s="3">
        <f>'価格（税抜き）'!C8*$H$4</f>
        <v>189</v>
      </c>
      <c r="D8" s="3">
        <f>'価格（税抜き）'!D8*$H$4</f>
        <v>126</v>
      </c>
      <c r="E8" s="3">
        <f>'価格（税抜き）'!E8*$H$4</f>
        <v>126</v>
      </c>
      <c r="F8" s="23" t="s">
        <v>104</v>
      </c>
      <c r="G8" s="31"/>
      <c r="H8" s="31"/>
      <c r="I8" s="31"/>
      <c r="J8" s="31"/>
      <c r="K8" s="31"/>
      <c r="L8" s="31"/>
    </row>
    <row r="9" spans="1:12" ht="13.5">
      <c r="A9" s="23"/>
      <c r="F9" s="23" t="s">
        <v>105</v>
      </c>
      <c r="G9" s="31"/>
      <c r="H9" s="31"/>
      <c r="I9" s="31"/>
      <c r="J9" s="31"/>
      <c r="K9" s="31"/>
      <c r="L9" s="31"/>
    </row>
    <row r="10" spans="1:12" ht="13.5">
      <c r="A10" s="1" t="s">
        <v>5</v>
      </c>
      <c r="F10" s="23" t="s">
        <v>106</v>
      </c>
      <c r="G10" s="31"/>
      <c r="H10" s="31"/>
      <c r="I10" s="31"/>
      <c r="J10" s="31"/>
      <c r="K10" s="31"/>
      <c r="L10" s="31"/>
    </row>
    <row r="11" spans="1:12" s="7" customFormat="1" ht="13.5">
      <c r="A11" s="4"/>
      <c r="B11" s="4" t="s">
        <v>2</v>
      </c>
      <c r="C11" s="4" t="s">
        <v>3</v>
      </c>
      <c r="D11" s="4" t="s">
        <v>6</v>
      </c>
      <c r="E11" s="4" t="s">
        <v>7</v>
      </c>
      <c r="F11" s="6"/>
      <c r="G11" s="30" t="s">
        <v>2</v>
      </c>
      <c r="H11" s="39"/>
      <c r="I11" s="39"/>
      <c r="J11" s="39"/>
      <c r="K11" s="39"/>
      <c r="L11" s="39"/>
    </row>
    <row r="12" spans="1:12" ht="13.5">
      <c r="A12" s="3" t="s">
        <v>8</v>
      </c>
      <c r="B12" s="20">
        <v>15</v>
      </c>
      <c r="C12" s="20">
        <v>15</v>
      </c>
      <c r="D12" s="20">
        <v>15</v>
      </c>
      <c r="E12" s="20">
        <v>15</v>
      </c>
      <c r="G12" s="30" t="s">
        <v>3</v>
      </c>
      <c r="H12" s="31"/>
      <c r="I12" s="31"/>
      <c r="J12" s="31"/>
      <c r="K12" s="31"/>
      <c r="L12" s="31"/>
    </row>
    <row r="13" spans="1:12" ht="13.5">
      <c r="A13" s="3" t="s">
        <v>9</v>
      </c>
      <c r="B13" s="3">
        <f>$H$4*'価格（税抜き）'!B13</f>
        <v>189</v>
      </c>
      <c r="C13" s="3">
        <v>157</v>
      </c>
      <c r="D13" s="3">
        <f>$H$4*'価格（税抜き）'!D13</f>
        <v>105</v>
      </c>
      <c r="E13" s="3">
        <f>$H$4*'価格（税抜き）'!E13</f>
        <v>105</v>
      </c>
      <c r="G13" s="30" t="s">
        <v>6</v>
      </c>
      <c r="H13" s="31"/>
      <c r="I13" s="31"/>
      <c r="J13" s="31"/>
      <c r="K13" s="31"/>
      <c r="L13" s="31"/>
    </row>
    <row r="14" spans="1:12" ht="13.5">
      <c r="A14" s="1" t="s">
        <v>10</v>
      </c>
      <c r="G14" s="30" t="s">
        <v>7</v>
      </c>
      <c r="H14" s="31"/>
      <c r="I14" s="31"/>
      <c r="J14" s="31"/>
      <c r="K14" s="31"/>
      <c r="L14" s="31"/>
    </row>
    <row r="15" spans="7:12" ht="13.5">
      <c r="G15" s="31"/>
      <c r="H15" s="31"/>
      <c r="I15" s="31"/>
      <c r="J15" s="32" t="s">
        <v>93</v>
      </c>
      <c r="K15" s="32" t="s">
        <v>94</v>
      </c>
      <c r="L15" s="31"/>
    </row>
    <row r="16" spans="1:12" ht="13.5">
      <c r="A16" s="1" t="s">
        <v>11</v>
      </c>
      <c r="G16" s="31"/>
      <c r="H16" s="33" t="s">
        <v>95</v>
      </c>
      <c r="I16" s="31">
        <v>1</v>
      </c>
      <c r="J16" s="34" t="s">
        <v>69</v>
      </c>
      <c r="K16" s="34" t="s">
        <v>70</v>
      </c>
      <c r="L16" s="35">
        <v>682</v>
      </c>
    </row>
    <row r="17" spans="1:12" s="7" customFormat="1" ht="13.5">
      <c r="A17" s="4"/>
      <c r="B17" s="4" t="s">
        <v>2</v>
      </c>
      <c r="C17" s="4" t="s">
        <v>3</v>
      </c>
      <c r="D17" s="4" t="s">
        <v>6</v>
      </c>
      <c r="E17" s="4" t="s">
        <v>7</v>
      </c>
      <c r="F17"/>
      <c r="G17" s="39"/>
      <c r="H17" s="33" t="s">
        <v>71</v>
      </c>
      <c r="I17" s="31">
        <v>2</v>
      </c>
      <c r="J17" s="34" t="s">
        <v>72</v>
      </c>
      <c r="K17" s="34" t="s">
        <v>73</v>
      </c>
      <c r="L17" s="35">
        <v>630</v>
      </c>
    </row>
    <row r="18" spans="1:12" ht="13.5">
      <c r="A18" s="3" t="s">
        <v>14</v>
      </c>
      <c r="B18" s="4" t="s">
        <v>13</v>
      </c>
      <c r="C18" s="4" t="s">
        <v>13</v>
      </c>
      <c r="D18" s="3">
        <v>682</v>
      </c>
      <c r="E18" s="3">
        <f>'価格（税抜き）'!E18*1.05</f>
        <v>630</v>
      </c>
      <c r="F18"/>
      <c r="G18" s="31"/>
      <c r="H18" s="33" t="s">
        <v>96</v>
      </c>
      <c r="I18" s="31">
        <v>3</v>
      </c>
      <c r="J18" s="34" t="s">
        <v>74</v>
      </c>
      <c r="K18" s="34" t="s">
        <v>75</v>
      </c>
      <c r="L18" s="35">
        <v>525</v>
      </c>
    </row>
    <row r="19" spans="1:12" ht="13.5">
      <c r="A19" s="3" t="s">
        <v>107</v>
      </c>
      <c r="B19" s="4" t="s">
        <v>13</v>
      </c>
      <c r="C19" s="4" t="s">
        <v>13</v>
      </c>
      <c r="D19" s="3">
        <f>'価格（税抜き）'!D19*1.05</f>
        <v>525</v>
      </c>
      <c r="E19" s="3">
        <f>'価格（税抜き）'!E19*1.05</f>
        <v>525</v>
      </c>
      <c r="F19"/>
      <c r="G19" s="31"/>
      <c r="H19" s="33" t="s">
        <v>76</v>
      </c>
      <c r="I19" s="31">
        <v>4</v>
      </c>
      <c r="J19" s="34" t="s">
        <v>77</v>
      </c>
      <c r="K19" s="34" t="s">
        <v>78</v>
      </c>
      <c r="L19" s="35">
        <v>525</v>
      </c>
    </row>
    <row r="20" spans="1:12" ht="13.5">
      <c r="A20" s="3" t="s">
        <v>15</v>
      </c>
      <c r="B20" s="3">
        <f>'価格（税抜き）'!B20*1.05</f>
        <v>420</v>
      </c>
      <c r="C20" s="3">
        <f>'価格（税抜き）'!C20*1.05</f>
        <v>315</v>
      </c>
      <c r="D20" s="3">
        <v>262</v>
      </c>
      <c r="E20" s="3">
        <f>'価格（税抜き）'!E20*1.05</f>
        <v>210</v>
      </c>
      <c r="F20"/>
      <c r="G20" s="31"/>
      <c r="H20" s="33" t="s">
        <v>97</v>
      </c>
      <c r="I20" s="31">
        <v>5</v>
      </c>
      <c r="J20" s="34" t="s">
        <v>79</v>
      </c>
      <c r="K20" s="34" t="s">
        <v>79</v>
      </c>
      <c r="L20" s="35">
        <v>420</v>
      </c>
    </row>
    <row r="21" spans="1:12" ht="13.5">
      <c r="A21" s="3" t="s">
        <v>16</v>
      </c>
      <c r="B21" s="3">
        <f>'価格（税抜き）'!B21*1.05</f>
        <v>210</v>
      </c>
      <c r="C21" s="3">
        <v>157</v>
      </c>
      <c r="D21" s="3">
        <f>'価格（税抜き）'!D21*1.05</f>
        <v>126</v>
      </c>
      <c r="E21" s="3">
        <f>'価格（税抜き）'!E21*1.05</f>
        <v>105</v>
      </c>
      <c r="F21"/>
      <c r="G21" s="31"/>
      <c r="H21" s="33" t="s">
        <v>80</v>
      </c>
      <c r="I21" s="31">
        <v>6</v>
      </c>
      <c r="J21" s="34" t="s">
        <v>81</v>
      </c>
      <c r="K21" s="34" t="s">
        <v>81</v>
      </c>
      <c r="L21" s="35">
        <v>315</v>
      </c>
    </row>
    <row r="22" spans="7:12" ht="13.5">
      <c r="G22" s="31"/>
      <c r="H22" s="33" t="s">
        <v>82</v>
      </c>
      <c r="I22" s="31">
        <v>7</v>
      </c>
      <c r="J22" s="34" t="s">
        <v>83</v>
      </c>
      <c r="K22" s="34" t="s">
        <v>83</v>
      </c>
      <c r="L22" s="35">
        <v>262</v>
      </c>
    </row>
    <row r="23" spans="7:12" ht="13.5">
      <c r="G23" s="31"/>
      <c r="H23" s="33" t="s">
        <v>84</v>
      </c>
      <c r="I23" s="31">
        <v>8</v>
      </c>
      <c r="J23" s="34" t="s">
        <v>85</v>
      </c>
      <c r="K23" s="34" t="s">
        <v>85</v>
      </c>
      <c r="L23" s="35">
        <v>210</v>
      </c>
    </row>
    <row r="24" spans="1:12" ht="13.5">
      <c r="A24" s="43" t="s">
        <v>108</v>
      </c>
      <c r="G24" s="31"/>
      <c r="H24" s="33" t="s">
        <v>98</v>
      </c>
      <c r="I24" s="31">
        <v>9</v>
      </c>
      <c r="J24" s="34" t="s">
        <v>86</v>
      </c>
      <c r="K24" s="34" t="s">
        <v>86</v>
      </c>
      <c r="L24" s="35">
        <v>210</v>
      </c>
    </row>
    <row r="25" spans="1:12" ht="13.5">
      <c r="A25" s="1" t="s">
        <v>109</v>
      </c>
      <c r="G25" s="31"/>
      <c r="H25" s="33" t="s">
        <v>87</v>
      </c>
      <c r="I25" s="31">
        <v>10</v>
      </c>
      <c r="J25" s="34" t="s">
        <v>88</v>
      </c>
      <c r="K25" s="34" t="s">
        <v>88</v>
      </c>
      <c r="L25" s="35">
        <v>157</v>
      </c>
    </row>
    <row r="26" spans="1:12" s="7" customFormat="1" ht="13.5">
      <c r="A26" s="4"/>
      <c r="B26" s="4" t="s">
        <v>110</v>
      </c>
      <c r="C26" s="4" t="s">
        <v>18</v>
      </c>
      <c r="D26" s="4" t="s">
        <v>17</v>
      </c>
      <c r="E26" s="4" t="s">
        <v>19</v>
      </c>
      <c r="F26" s="4" t="s">
        <v>12</v>
      </c>
      <c r="G26" s="39"/>
      <c r="H26" s="33" t="s">
        <v>89</v>
      </c>
      <c r="I26" s="31">
        <v>11</v>
      </c>
      <c r="J26" s="34" t="s">
        <v>90</v>
      </c>
      <c r="K26" s="34" t="s">
        <v>90</v>
      </c>
      <c r="L26" s="35">
        <v>126</v>
      </c>
    </row>
    <row r="27" spans="1:12" ht="21">
      <c r="A27" s="15" t="s">
        <v>20</v>
      </c>
      <c r="B27" s="3" t="s">
        <v>111</v>
      </c>
      <c r="C27" s="3">
        <v>1</v>
      </c>
      <c r="D27" s="3">
        <f>$B$8</f>
        <v>210</v>
      </c>
      <c r="E27" s="12">
        <f>C27*D27</f>
        <v>210</v>
      </c>
      <c r="F27" s="8" t="s">
        <v>112</v>
      </c>
      <c r="G27" s="31"/>
      <c r="H27" s="33" t="s">
        <v>91</v>
      </c>
      <c r="I27" s="31">
        <v>12</v>
      </c>
      <c r="J27" s="34" t="s">
        <v>92</v>
      </c>
      <c r="K27" s="34" t="s">
        <v>92</v>
      </c>
      <c r="L27" s="35">
        <v>105</v>
      </c>
    </row>
    <row r="28" spans="1:12" ht="21">
      <c r="A28" s="15" t="s">
        <v>113</v>
      </c>
      <c r="B28" s="14" t="s">
        <v>114</v>
      </c>
      <c r="C28" s="3">
        <v>1</v>
      </c>
      <c r="D28" s="3">
        <f>$B$13</f>
        <v>189</v>
      </c>
      <c r="E28" s="12">
        <f>C28*D28</f>
        <v>189</v>
      </c>
      <c r="F28" s="8" t="s">
        <v>115</v>
      </c>
      <c r="G28" s="31"/>
      <c r="H28" s="31"/>
      <c r="I28" s="31"/>
      <c r="J28" s="31"/>
      <c r="K28" s="31"/>
      <c r="L28" s="31"/>
    </row>
    <row r="29" spans="1:6" ht="13.5">
      <c r="A29" s="15" t="s">
        <v>116</v>
      </c>
      <c r="B29" s="14" t="s">
        <v>117</v>
      </c>
      <c r="C29" s="3">
        <v>40</v>
      </c>
      <c r="D29" s="3">
        <f>$D$13</f>
        <v>105</v>
      </c>
      <c r="E29" s="12">
        <f>C29*D29</f>
        <v>4200</v>
      </c>
      <c r="F29" s="8"/>
    </row>
    <row r="30" spans="1:6" ht="13.5">
      <c r="A30" s="16"/>
      <c r="B30" s="14" t="s">
        <v>118</v>
      </c>
      <c r="C30" s="3">
        <v>40</v>
      </c>
      <c r="D30" s="3">
        <f>$B$12</f>
        <v>15</v>
      </c>
      <c r="E30" s="12">
        <f>C30*D30</f>
        <v>600</v>
      </c>
      <c r="F30" s="8"/>
    </row>
    <row r="31" spans="1:6" ht="13.5">
      <c r="A31" s="16" t="s">
        <v>21</v>
      </c>
      <c r="B31" s="3" t="s">
        <v>119</v>
      </c>
      <c r="C31" s="3">
        <v>1</v>
      </c>
      <c r="D31" s="9">
        <f>$D$18</f>
        <v>682</v>
      </c>
      <c r="E31" s="12">
        <f>C31*D31</f>
        <v>682</v>
      </c>
      <c r="F31" s="8"/>
    </row>
    <row r="32" spans="1:6" ht="13.5">
      <c r="A32" s="3" t="s">
        <v>22</v>
      </c>
      <c r="B32" s="3"/>
      <c r="C32" s="3"/>
      <c r="D32" s="3"/>
      <c r="E32" s="11">
        <f>SUM(E27:E31)</f>
        <v>5881</v>
      </c>
      <c r="F32" s="8"/>
    </row>
    <row r="33" spans="1:6" ht="13.5">
      <c r="A33" s="1" t="s">
        <v>120</v>
      </c>
      <c r="B33" s="17"/>
      <c r="C33" s="17"/>
      <c r="D33" s="17"/>
      <c r="E33" s="18"/>
      <c r="F33" s="19"/>
    </row>
    <row r="35" ht="13.5">
      <c r="A35" s="43" t="s">
        <v>121</v>
      </c>
    </row>
    <row r="36" ht="13.5">
      <c r="A36" s="1" t="s">
        <v>122</v>
      </c>
    </row>
    <row r="37" spans="1:12" s="7" customFormat="1" ht="13.5">
      <c r="A37" s="4"/>
      <c r="B37" s="4" t="s">
        <v>110</v>
      </c>
      <c r="C37" s="4" t="s">
        <v>18</v>
      </c>
      <c r="D37" s="4" t="s">
        <v>17</v>
      </c>
      <c r="E37" s="4" t="s">
        <v>19</v>
      </c>
      <c r="F37" s="4" t="s">
        <v>12</v>
      </c>
      <c r="G37" s="37"/>
      <c r="H37" s="37"/>
      <c r="I37" s="37"/>
      <c r="J37" s="37"/>
      <c r="K37" s="37"/>
      <c r="L37" s="37"/>
    </row>
    <row r="38" spans="1:6" ht="13.5">
      <c r="A38" s="3" t="s">
        <v>20</v>
      </c>
      <c r="B38" s="3" t="s">
        <v>123</v>
      </c>
      <c r="C38" s="3">
        <v>1</v>
      </c>
      <c r="D38" s="3">
        <f>$D$5</f>
        <v>21</v>
      </c>
      <c r="E38" s="12">
        <f aca="true" t="shared" si="0" ref="E38:E43">C38*D38</f>
        <v>21</v>
      </c>
      <c r="F38" s="8" t="s">
        <v>23</v>
      </c>
    </row>
    <row r="39" spans="1:6" ht="13.5">
      <c r="A39" s="3" t="s">
        <v>24</v>
      </c>
      <c r="B39" s="3" t="s">
        <v>123</v>
      </c>
      <c r="C39" s="3">
        <v>1</v>
      </c>
      <c r="D39" s="3">
        <f>$D$8</f>
        <v>126</v>
      </c>
      <c r="E39" s="12">
        <f t="shared" si="0"/>
        <v>126</v>
      </c>
      <c r="F39" s="8" t="s">
        <v>25</v>
      </c>
    </row>
    <row r="40" spans="1:6" ht="13.5">
      <c r="A40" s="15" t="s">
        <v>113</v>
      </c>
      <c r="B40" s="14" t="s">
        <v>117</v>
      </c>
      <c r="C40" s="3">
        <v>1</v>
      </c>
      <c r="D40" s="3">
        <f>$D$13</f>
        <v>105</v>
      </c>
      <c r="E40" s="12">
        <f t="shared" si="0"/>
        <v>105</v>
      </c>
      <c r="F40" s="8"/>
    </row>
    <row r="41" spans="1:6" ht="13.5">
      <c r="A41" s="15" t="s">
        <v>116</v>
      </c>
      <c r="B41" s="14" t="s">
        <v>117</v>
      </c>
      <c r="C41" s="3">
        <v>30</v>
      </c>
      <c r="D41" s="3">
        <f>$D$13</f>
        <v>105</v>
      </c>
      <c r="E41" s="12">
        <f t="shared" si="0"/>
        <v>3150</v>
      </c>
      <c r="F41" s="8"/>
    </row>
    <row r="42" spans="1:6" ht="13.5">
      <c r="A42" s="16"/>
      <c r="B42" s="14" t="s">
        <v>118</v>
      </c>
      <c r="C42" s="3">
        <v>30</v>
      </c>
      <c r="D42" s="3">
        <f>$B$12</f>
        <v>15</v>
      </c>
      <c r="E42" s="12">
        <f t="shared" si="0"/>
        <v>450</v>
      </c>
      <c r="F42" s="8"/>
    </row>
    <row r="43" spans="1:6" ht="13.5">
      <c r="A43" s="3" t="s">
        <v>21</v>
      </c>
      <c r="B43" s="3" t="s">
        <v>119</v>
      </c>
      <c r="C43" s="3">
        <v>1</v>
      </c>
      <c r="D43" s="3">
        <f>$D$20</f>
        <v>262</v>
      </c>
      <c r="E43" s="12">
        <f t="shared" si="0"/>
        <v>262</v>
      </c>
      <c r="F43" s="8"/>
    </row>
    <row r="44" spans="1:6" ht="13.5">
      <c r="A44" s="3" t="s">
        <v>124</v>
      </c>
      <c r="B44" s="3"/>
      <c r="C44" s="3"/>
      <c r="D44" s="3"/>
      <c r="E44" s="11">
        <f>SUM(E38:E43)</f>
        <v>4114</v>
      </c>
      <c r="F44" s="8"/>
    </row>
    <row r="45" ht="13.5">
      <c r="A45" s="1" t="s">
        <v>120</v>
      </c>
    </row>
    <row r="48" ht="13.5">
      <c r="A48" s="43" t="s">
        <v>125</v>
      </c>
    </row>
    <row r="49" spans="1:12" s="7" customFormat="1" ht="13.5">
      <c r="A49" s="41" t="s">
        <v>126</v>
      </c>
      <c r="B49" s="41"/>
      <c r="C49" s="5" t="s">
        <v>127</v>
      </c>
      <c r="D49" s="5" t="s">
        <v>128</v>
      </c>
      <c r="E49" s="5" t="s">
        <v>129</v>
      </c>
      <c r="F49" s="5" t="s">
        <v>130</v>
      </c>
      <c r="G49" s="5" t="s">
        <v>99</v>
      </c>
      <c r="H49" s="37"/>
      <c r="I49" s="37"/>
      <c r="J49" s="37"/>
      <c r="K49" s="37"/>
      <c r="L49" s="37"/>
    </row>
    <row r="50" spans="6:7" ht="18.75" customHeight="1">
      <c r="F50" s="22">
        <v>23</v>
      </c>
      <c r="G50" s="42">
        <v>16</v>
      </c>
    </row>
    <row r="51" spans="3:7" ht="13.5">
      <c r="C51" s="23">
        <v>1</v>
      </c>
      <c r="D51" s="23">
        <v>1</v>
      </c>
      <c r="E51" s="23">
        <v>1</v>
      </c>
      <c r="F51" s="40"/>
      <c r="G51" s="40"/>
    </row>
    <row r="52" spans="3:7" ht="13.5">
      <c r="C52" s="23">
        <v>12</v>
      </c>
      <c r="D52" s="23"/>
      <c r="E52" s="23"/>
      <c r="F52" s="21"/>
      <c r="G52" s="21"/>
    </row>
    <row r="53" spans="6:7" ht="13.5">
      <c r="F53" s="21"/>
      <c r="G53" s="21"/>
    </row>
    <row r="54" spans="1:12" s="7" customFormat="1" ht="21.75" customHeight="1">
      <c r="A54" s="3" t="str">
        <f>CHOOSE($C$52,$H$16,$H$17,$H$18,$H$19,$H$20,$H$21,$H$22,$H$23,$H$24,$H$25,$H$26,$H$27)</f>
        <v>紐綴じタイプ(B5)</v>
      </c>
      <c r="B54" s="4" t="s">
        <v>131</v>
      </c>
      <c r="C54" s="4" t="s">
        <v>132</v>
      </c>
      <c r="D54" s="4" t="s">
        <v>133</v>
      </c>
      <c r="E54" s="4" t="s">
        <v>134</v>
      </c>
      <c r="F54" s="4" t="s">
        <v>135</v>
      </c>
      <c r="G54" s="37"/>
      <c r="H54" s="37"/>
      <c r="I54" s="37"/>
      <c r="J54" s="37"/>
      <c r="K54" s="37"/>
      <c r="L54" s="37"/>
    </row>
    <row r="55" spans="1:6" ht="21.75" customHeight="1">
      <c r="A55" s="3" t="s">
        <v>136</v>
      </c>
      <c r="B55" s="3" t="str">
        <f>CHOOSE($C$51,$A$5,$A$6,$A$7)</f>
        <v>無地の厚紙</v>
      </c>
      <c r="C55" s="4" t="str">
        <f>CHOOSE($C$52,$J$16,$J$17,$J$18,$J$19,$J$20,$J$21,$J$22,$J$23,$J$24,$J$25,$J$26,$K$27)</f>
        <v>B5</v>
      </c>
      <c r="D55" s="25">
        <v>1</v>
      </c>
      <c r="E55" s="25">
        <f>IF($C$51=1,VLOOKUP($B$55,$A$5:$E$5,MATCH($C$55,$G$10:$G$14,0)),CHOOSE(MATCH($C$55,$G$11:$G$14,0),$B$6,$C$6,$D$6,$E$6))</f>
        <v>21</v>
      </c>
      <c r="F55" s="36">
        <f aca="true" t="shared" si="1" ref="F55:F60">D55*E55</f>
        <v>21</v>
      </c>
    </row>
    <row r="56" spans="1:6" ht="21.75" customHeight="1">
      <c r="A56" s="3" t="s">
        <v>137</v>
      </c>
      <c r="B56" s="3" t="str">
        <f>IF(ISERROR(FIND("ビニール製本",$B$60)),$F$10,CHOOSE($D$51,$F$8,$F$9))</f>
        <v>使用できません</v>
      </c>
      <c r="C56" s="4" t="str">
        <f>CHOOSE($C$52,$K$16,$K$17,$K$18,$K$19,$K$20,$K$21,$K$22,$K$23,$K$24,$K$25,$K$26,$K$27)</f>
        <v>B5</v>
      </c>
      <c r="D56" s="25">
        <v>1</v>
      </c>
      <c r="E56" s="26">
        <f>IF(ISERROR(FIND("使用する",$B$56)),0,CHOOSE(MATCH($C$56,$G$11:$G$14,0),$B$8,$C$8,$D$8,$E$8))</f>
        <v>0</v>
      </c>
      <c r="F56" s="36">
        <f t="shared" si="1"/>
        <v>0</v>
      </c>
    </row>
    <row r="57" spans="1:6" ht="21.75" customHeight="1">
      <c r="A57" s="15" t="s">
        <v>138</v>
      </c>
      <c r="B57" s="3" t="str">
        <f>CHOOSE(E51,$A$12,$A$13)</f>
        <v>モノクロ</v>
      </c>
      <c r="C57" s="4" t="str">
        <f>CHOOSE($C$52,$J$16,$J$17,$J$18,$J$19,$J$20,$J$21,$J$22,$J$23,$J$24,$J$25,$J$26,$J$27)</f>
        <v>B5</v>
      </c>
      <c r="D57" s="25">
        <v>1</v>
      </c>
      <c r="E57" s="25">
        <f>IF(E51=1,15,CHOOSE(MATCH($C$57,$G$11:$G$14,0),$B$13,$C$13,$D$13,$E$13))</f>
        <v>15</v>
      </c>
      <c r="F57" s="36">
        <f t="shared" si="1"/>
        <v>15</v>
      </c>
    </row>
    <row r="58" spans="1:6" ht="21.75" customHeight="1">
      <c r="A58" s="15" t="s">
        <v>116</v>
      </c>
      <c r="B58" s="24" t="s">
        <v>139</v>
      </c>
      <c r="C58" s="4" t="str">
        <f>CHOOSE($C$52,$K$16,$K$17,$K$18,$K$19,$K$20,$K$21,$K$22,$K$23,$K$24,$K$25,$K$26,$K$27)</f>
        <v>B5</v>
      </c>
      <c r="D58" s="25">
        <f>$F$50</f>
        <v>23</v>
      </c>
      <c r="E58" s="25">
        <f>CHOOSE(MATCH($C$58,$G$11:$G$14,0),$B$13,$C$13,$D$13,$E$13)</f>
        <v>105</v>
      </c>
      <c r="F58" s="36">
        <f t="shared" si="1"/>
        <v>2415</v>
      </c>
    </row>
    <row r="59" spans="1:6" ht="21.75" customHeight="1">
      <c r="A59" s="16"/>
      <c r="B59" s="24" t="s">
        <v>140</v>
      </c>
      <c r="C59" s="4" t="str">
        <f>CHOOSE($C$52,$K$16,$K$17,$K$18,$K$19,$K$20,$K$21,$K$22,$K$23,$K$24,$K$25,$K$26,$K$27)</f>
        <v>B5</v>
      </c>
      <c r="D59" s="25">
        <f>$G$50</f>
        <v>16</v>
      </c>
      <c r="E59" s="25">
        <v>15</v>
      </c>
      <c r="F59" s="36">
        <f t="shared" si="1"/>
        <v>240</v>
      </c>
    </row>
    <row r="60" spans="1:6" ht="21.75" customHeight="1">
      <c r="A60" s="16" t="s">
        <v>21</v>
      </c>
      <c r="B60" s="3" t="str">
        <f>CHOOSE($C$52,$H$16,$H$17,$H$18,$H$19,$H$20,$H$21,$H$22,$H$23,$H$24,$H$25,$H$26,$H$27)</f>
        <v>紐綴じタイプ(B5)</v>
      </c>
      <c r="C60" s="4" t="str">
        <f>CHOOSE($C$52,$K$16,$K$17,$K$18,$K$19,$K$20,$K$21,$K$22,$K$23,$K$24,$K$25,$K$26,$K$27)</f>
        <v>B5</v>
      </c>
      <c r="D60" s="25">
        <v>1</v>
      </c>
      <c r="E60" s="25">
        <f>CHOOSE(C52,L16,L17,L18,L19,L20,L21,L22,L23,L24,L25,L26,L27)</f>
        <v>105</v>
      </c>
      <c r="F60" s="36">
        <f t="shared" si="1"/>
        <v>105</v>
      </c>
    </row>
    <row r="61" spans="1:6" ht="21.75" customHeight="1">
      <c r="A61" s="27" t="s">
        <v>22</v>
      </c>
      <c r="B61" s="28"/>
      <c r="C61" s="28"/>
      <c r="D61" s="28"/>
      <c r="E61" s="28"/>
      <c r="F61" s="29">
        <f>SUM(F55:F60)</f>
        <v>2796</v>
      </c>
    </row>
    <row r="62" ht="13.5">
      <c r="A62" s="1" t="s">
        <v>120</v>
      </c>
    </row>
    <row r="66" ht="13.5">
      <c r="A66" s="1" t="s">
        <v>26</v>
      </c>
    </row>
    <row r="67" ht="13.5">
      <c r="A67" s="1" t="s">
        <v>27</v>
      </c>
    </row>
    <row r="68" ht="13.5">
      <c r="A68" s="1" t="s">
        <v>28</v>
      </c>
    </row>
  </sheetData>
  <mergeCells count="2">
    <mergeCell ref="F51:G51"/>
    <mergeCell ref="A49:B49"/>
  </mergeCells>
  <printOptions/>
  <pageMargins left="1.39" right="0.75" top="1" bottom="1" header="0.512" footer="0.512"/>
  <pageSetup horizontalDpi="600" verticalDpi="600" orientation="portrait" paperSize="8" scale="115" r:id="rId2"/>
  <ignoredErrors>
    <ignoredError sqref="C57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㈱創和情報管理センター</dc:creator>
  <cp:keywords/>
  <dc:description/>
  <cp:lastModifiedBy>㈱創和情報管理センター</cp:lastModifiedBy>
  <cp:lastPrinted>2005-05-14T08:43:05Z</cp:lastPrinted>
  <dcterms:created xsi:type="dcterms:W3CDTF">2005-05-14T02:03:42Z</dcterms:created>
  <dcterms:modified xsi:type="dcterms:W3CDTF">2005-07-10T02:07:20Z</dcterms:modified>
  <cp:category/>
  <cp:version/>
  <cp:contentType/>
  <cp:contentStatus/>
</cp:coreProperties>
</file>